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36" windowWidth="18036" windowHeight="906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</externalReferences>
  <definedNames>
    <definedName name="Z_A6C5FD67_5E8F_4CCA_896F_3DAA03E40DE6_.wvu.Rows" localSheetId="0" hidden="1">лист1!$17:$18,лист1!$20:$21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G17" i="1" l="1"/>
  <c r="F17" i="1"/>
  <c r="E17" i="1"/>
  <c r="H18" i="1"/>
  <c r="G18" i="1"/>
  <c r="E18" i="1"/>
  <c r="E16" i="1" l="1"/>
  <c r="E20" i="1"/>
  <c r="L21" i="1"/>
  <c r="K21" i="1"/>
  <c r="J21" i="1"/>
  <c r="E21" i="1"/>
  <c r="F21" i="1"/>
  <c r="F19" i="1" s="1"/>
  <c r="D21" i="1"/>
  <c r="C21" i="1"/>
  <c r="C19" i="1" s="1"/>
  <c r="D19" i="1"/>
  <c r="J19" i="1"/>
  <c r="L15" i="1"/>
  <c r="E15" i="1"/>
  <c r="L14" i="1"/>
  <c r="E14" i="1"/>
  <c r="L13" i="1"/>
  <c r="E13" i="1"/>
  <c r="E12" i="1"/>
  <c r="G11" i="1"/>
  <c r="E19" i="1" l="1"/>
  <c r="F10" i="1"/>
  <c r="E10" i="1"/>
  <c r="K9" i="1"/>
  <c r="G9" i="1"/>
  <c r="E9" i="1"/>
  <c r="D9" i="1"/>
  <c r="H16" i="1" l="1"/>
  <c r="H19" i="1" l="1"/>
  <c r="G19" i="1"/>
  <c r="K19" i="1"/>
  <c r="M19" i="1"/>
  <c r="N19" i="1"/>
  <c r="O19" i="1"/>
  <c r="I10" i="1"/>
  <c r="I11" i="1"/>
  <c r="I12" i="1"/>
  <c r="I13" i="1"/>
  <c r="I17" i="1"/>
  <c r="I18" i="1"/>
  <c r="I20" i="1"/>
  <c r="B18" i="1"/>
  <c r="G16" i="1"/>
  <c r="F16" i="1"/>
  <c r="I15" i="1"/>
  <c r="B15" i="1"/>
  <c r="I14" i="1"/>
  <c r="B14" i="1"/>
  <c r="B13" i="1"/>
  <c r="B12" i="1"/>
  <c r="I9" i="1"/>
  <c r="B9" i="1"/>
  <c r="B19" i="1" l="1"/>
  <c r="B17" i="1"/>
  <c r="B11" i="1"/>
  <c r="B10" i="1"/>
  <c r="K16" i="1"/>
  <c r="K22" i="1" s="1"/>
  <c r="L16" i="1"/>
  <c r="M16" i="1"/>
  <c r="M22" i="1" s="1"/>
  <c r="N16" i="1"/>
  <c r="N22" i="1" s="1"/>
  <c r="O16" i="1"/>
  <c r="O22" i="1" s="1"/>
  <c r="J16" i="1"/>
  <c r="L19" i="1"/>
  <c r="D16" i="1"/>
  <c r="G22" i="1"/>
  <c r="H22" i="1"/>
  <c r="C16" i="1"/>
  <c r="B16" i="1" s="1"/>
  <c r="B20" i="1"/>
  <c r="B22" i="1" l="1"/>
  <c r="L22" i="1"/>
  <c r="F22" i="1"/>
  <c r="E22" i="1"/>
  <c r="B21" i="1"/>
  <c r="I16" i="1"/>
  <c r="J22" i="1"/>
  <c r="I21" i="1"/>
  <c r="I19" i="1"/>
  <c r="D22" i="1" l="1"/>
  <c r="I22" i="1"/>
  <c r="C22" i="1"/>
</calcChain>
</file>

<file path=xl/sharedStrings.xml><?xml version="1.0" encoding="utf-8"?>
<sst xmlns="http://schemas.openxmlformats.org/spreadsheetml/2006/main" count="34" uniqueCount="28">
  <si>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</si>
  <si>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</si>
  <si>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</si>
  <si>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</si>
  <si>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</si>
  <si>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</si>
  <si>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</si>
  <si>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</si>
  <si>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</si>
  <si>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</si>
  <si>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</si>
  <si>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</si>
  <si>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</si>
  <si>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</si>
  <si>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</si>
  <si>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</si>
  <si>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</si>
  <si>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</si>
  <si>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</si>
  <si>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</si>
  <si>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</si>
  <si>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</si>
  <si>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</si>
  <si>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</si>
  <si>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</si>
  <si>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</si>
  <si>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</si>
  <si>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октябрь  2016г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</si>
</sst>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10" fillId="0" borderId="0" xfId="0" applyFont="1"/>
    <xf numFmtId="165" fontId="8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5" fontId="8" fillId="0" borderId="1" xfId="1" applyNumberFormat="1" applyFont="1" applyBorder="1" applyAlignment="1">
      <alignment horizontal="center" vertical="center"/>
    </xf>
    <xf numFmtId="165" fontId="8" fillId="2" borderId="1" xfId="1" applyNumberFormat="1" applyFont="1" applyFill="1" applyBorder="1" applyAlignment="1">
      <alignment vertical="center"/>
    </xf>
    <xf numFmtId="165" fontId="9" fillId="2" borderId="0" xfId="0" applyNumberFormat="1" applyFont="1" applyFill="1"/>
    <xf numFmtId="165" fontId="8" fillId="2" borderId="1" xfId="1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 applyProtection="1">
      <protection locked="0"/>
    </xf>
    <xf numFmtId="166" fontId="8" fillId="0" borderId="1" xfId="1" applyNumberFormat="1" applyFont="1" applyBorder="1" applyAlignment="1">
      <alignment vertical="center"/>
    </xf>
    <xf numFmtId="165" fontId="2" fillId="0" borderId="0" xfId="0" applyNumberFormat="1" applyFont="1"/>
    <xf numFmtId="165" fontId="8" fillId="0" borderId="1" xfId="1" applyNumberFormat="1" applyFont="1" applyBorder="1" applyAlignment="1" applyProtection="1">
      <alignment vertical="center"/>
      <protection hidden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166" fontId="12" fillId="0" borderId="1" xfId="1" applyNumberFormat="1" applyFont="1" applyBorder="1" applyAlignment="1">
      <alignment vertical="center"/>
    </xf>
    <xf numFmtId="166" fontId="12" fillId="2" borderId="1" xfId="1" applyNumberFormat="1" applyFont="1" applyFill="1" applyBorder="1" applyAlignment="1">
      <alignment vertical="center"/>
    </xf>
    <xf numFmtId="165" fontId="12" fillId="0" borderId="1" xfId="1" applyNumberFormat="1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externalLink" Target="externalLinks/externalLink2.xml"/><Relationship Id="rId10" Type="http://schemas.openxmlformats.org/officeDocument/2006/relationships/revisionHeaders" Target="revisions/revisionHeaders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6%20&#1086;&#1090;_&#1044;&#1051;&#1071;%20&#1056;&#1040;&#1041;&#1054;&#1058;&#106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55;&#1083;&#1072;&#1085;&#1080;&#1088;&#1086;&#1074;&#1072;&#1085;&#1080;&#1077;/&#1054;&#1087;&#1077;&#1088;&#1092;&#1072;&#1082;&#1090;/2016/&#1054;&#1060;_10_&#1054;&#1082;&#1090;&#1103;&#1073;&#1088;&#11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ЧЭ расчет ВН1_ФСК1"/>
      <sheetName val="ЧЭ расчет ВН1_ФСК1 (2)"/>
      <sheetName val="Тарифы УП_Кемерово"/>
      <sheetName val="ЧЭ расчет ВН1_МТРЭ_ЧЭ"/>
      <sheetName val="цены 2015"/>
      <sheetName val="Лист1"/>
      <sheetName val="ЧЭ расчет ВН1"/>
      <sheetName val="ЦЕНЫ 2016 к ЦП"/>
    </sheetNames>
    <sheetDataSet>
      <sheetData sheetId="0" refreshError="1"/>
      <sheetData sheetId="1" refreshError="1"/>
      <sheetData sheetId="2" refreshError="1"/>
      <sheetData sheetId="3">
        <row r="70">
          <cell r="P70">
            <v>8467.2000000000007</v>
          </cell>
        </row>
        <row r="71">
          <cell r="N71">
            <v>377.51600000000002</v>
          </cell>
        </row>
        <row r="72">
          <cell r="N72">
            <v>8062.741</v>
          </cell>
        </row>
        <row r="73">
          <cell r="N73">
            <v>77.975999999999999</v>
          </cell>
        </row>
        <row r="77">
          <cell r="N77">
            <v>13.471</v>
          </cell>
        </row>
        <row r="96">
          <cell r="N96">
            <v>27763.37</v>
          </cell>
        </row>
        <row r="98">
          <cell r="N98">
            <v>1378.8630000000001</v>
          </cell>
        </row>
        <row r="99">
          <cell r="N99">
            <v>145.262</v>
          </cell>
        </row>
      </sheetData>
      <sheetData sheetId="4">
        <row r="16">
          <cell r="P16">
            <v>1184</v>
          </cell>
        </row>
        <row r="69">
          <cell r="N69">
            <v>402.76499999999999</v>
          </cell>
        </row>
        <row r="70">
          <cell r="N70">
            <v>495.44900000000001</v>
          </cell>
        </row>
      </sheetData>
      <sheetData sheetId="5">
        <row r="64">
          <cell r="N64">
            <v>22704.794000000002</v>
          </cell>
        </row>
        <row r="65">
          <cell r="N65">
            <v>20535.572</v>
          </cell>
        </row>
        <row r="66">
          <cell r="N66">
            <v>6339.6480000000001</v>
          </cell>
        </row>
      </sheetData>
      <sheetData sheetId="6">
        <row r="73">
          <cell r="N73">
            <v>102.82899999999999</v>
          </cell>
        </row>
      </sheetData>
      <sheetData sheetId="7">
        <row r="17">
          <cell r="P17">
            <v>23655</v>
          </cell>
        </row>
        <row r="75">
          <cell r="N75">
            <v>38.491999999999997</v>
          </cell>
        </row>
      </sheetData>
      <sheetData sheetId="8" refreshError="1"/>
      <sheetData sheetId="9">
        <row r="15">
          <cell r="P15">
            <v>27607.192999999999</v>
          </cell>
        </row>
        <row r="67">
          <cell r="N67">
            <v>25106.294999999998</v>
          </cell>
        </row>
        <row r="72">
          <cell r="N72">
            <v>35.374000000000002</v>
          </cell>
        </row>
      </sheetData>
      <sheetData sheetId="10" refreshError="1"/>
      <sheetData sheetId="11" refreshError="1"/>
      <sheetData sheetId="12">
        <row r="16">
          <cell r="P16">
            <v>5500.57</v>
          </cell>
        </row>
        <row r="69">
          <cell r="N69">
            <v>5159.6639999999998</v>
          </cell>
        </row>
      </sheetData>
      <sheetData sheetId="13" refreshError="1"/>
      <sheetData sheetId="14">
        <row r="15">
          <cell r="O15">
            <v>70383</v>
          </cell>
        </row>
        <row r="68">
          <cell r="N68">
            <v>20078.166000000001</v>
          </cell>
        </row>
        <row r="69">
          <cell r="N69">
            <v>62754.58</v>
          </cell>
        </row>
        <row r="70">
          <cell r="N70">
            <v>1914.606</v>
          </cell>
        </row>
        <row r="72">
          <cell r="N72">
            <v>1414.8589999999999</v>
          </cell>
        </row>
        <row r="73">
          <cell r="N73">
            <v>504.44900000000001</v>
          </cell>
        </row>
        <row r="75">
          <cell r="N75">
            <v>33.372</v>
          </cell>
        </row>
        <row r="76">
          <cell r="N76">
            <v>97.813000000000002</v>
          </cell>
        </row>
        <row r="77">
          <cell r="N77">
            <v>2.8330000000000002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правки по СН"/>
      <sheetName val="Покупка ОРЭ"/>
      <sheetName val="УП"/>
      <sheetName val="Покупка РР"/>
      <sheetName val="Шахты"/>
      <sheetName val="Ижевск"/>
      <sheetName val="Орск"/>
      <sheetName val="Междуреченск"/>
      <sheetName val="Братск"/>
      <sheetName val="Белорецк (БМК)"/>
      <sheetName val="Челябинск (Балтика)"/>
      <sheetName val="Чебаркуль"/>
      <sheetName val="Гурьевск"/>
      <sheetName val="Фролово"/>
      <sheetName val="ЭСКБ"/>
      <sheetName val="Челябинск (ЧМК)"/>
      <sheetName val="Тихвин"/>
      <sheetName val="Якутуголь"/>
      <sheetName val="СВОД"/>
      <sheetName val="УЭ-Ижевск"/>
      <sheetName val="ЭС-Ижевск"/>
      <sheetName val="PMAREM10"/>
      <sheetName val="PMAREM18"/>
      <sheetName val="PMECHEL1"/>
      <sheetName val="PMECHEL2"/>
      <sheetName val="PMECHEL3"/>
      <sheetName val="PMECHEL4"/>
      <sheetName val="PMECHEL5"/>
      <sheetName val="PMECHEL7"/>
      <sheetName val="PMECHEL8"/>
      <sheetName val="PMECHEL9"/>
      <sheetName val="PMECHEL12"/>
      <sheetName val="PMECHEL13"/>
      <sheetName val="PMECHELE"/>
      <sheetName val="PTNEFT10"/>
      <sheetName val="ППСТиП"/>
      <sheetName val="Макет"/>
    </sheetNames>
    <sheetDataSet>
      <sheetData sheetId="0"/>
      <sheetData sheetId="1"/>
      <sheetData sheetId="2">
        <row r="10">
          <cell r="N10">
            <v>38211911</v>
          </cell>
        </row>
      </sheetData>
      <sheetData sheetId="3">
        <row r="12">
          <cell r="G12">
            <v>40752</v>
          </cell>
        </row>
        <row r="14">
          <cell r="G14">
            <v>2131474</v>
          </cell>
        </row>
        <row r="15">
          <cell r="G15">
            <v>73388622</v>
          </cell>
        </row>
        <row r="16">
          <cell r="G16">
            <v>24706695</v>
          </cell>
        </row>
      </sheetData>
      <sheetData sheetId="4"/>
      <sheetData sheetId="5"/>
      <sheetData sheetId="6">
        <row r="4">
          <cell r="C4">
            <v>74044960</v>
          </cell>
        </row>
      </sheetData>
      <sheetData sheetId="7">
        <row r="4">
          <cell r="C4">
            <v>2077560</v>
          </cell>
        </row>
      </sheetData>
      <sheetData sheetId="8">
        <row r="4">
          <cell r="C4">
            <v>38802622.700000003</v>
          </cell>
        </row>
      </sheetData>
      <sheetData sheetId="9">
        <row r="4">
          <cell r="C4">
            <v>108929790</v>
          </cell>
        </row>
      </sheetData>
      <sheetData sheetId="10">
        <row r="4">
          <cell r="C4">
            <v>46027930</v>
          </cell>
        </row>
      </sheetData>
      <sheetData sheetId="11"/>
      <sheetData sheetId="12">
        <row r="4">
          <cell r="C4">
            <v>9341670</v>
          </cell>
        </row>
      </sheetData>
      <sheetData sheetId="13"/>
      <sheetData sheetId="14"/>
      <sheetData sheetId="15"/>
      <sheetData sheetId="16">
        <row r="4">
          <cell r="C4">
            <v>156059050</v>
          </cell>
        </row>
      </sheetData>
      <sheetData sheetId="17"/>
      <sheetData sheetId="18">
        <row r="4">
          <cell r="C4">
            <v>34528360</v>
          </cell>
        </row>
      </sheetData>
      <sheetData sheetId="19">
        <row r="4">
          <cell r="C4">
            <v>469811942.69999999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Relationship Id="rId7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2191205-C434-43BF-B243-E821FA28F6F3}" diskRevisions="1" revisionId="112" version="8">
  <header guid="{AADB619C-3E8A-4F04-BDE1-F12B5345651B}" dateTime="2016-10-20T16:06:21" maxSheetId="4" userName="Руслан" r:id="rId5" minRId="34" maxRId="49">
    <sheetIdMap count="3">
      <sheetId val="1"/>
      <sheetId val="2"/>
      <sheetId val="3"/>
    </sheetIdMap>
  </header>
  <header guid="{9212A728-E883-4BBA-B37A-E11974D72806}" dateTime="2016-10-20T16:17:43" maxSheetId="4" userName="Руслан" r:id="rId6" minRId="51">
    <sheetIdMap count="3">
      <sheetId val="1"/>
      <sheetId val="2"/>
      <sheetId val="3"/>
    </sheetIdMap>
  </header>
  <header guid="{EB95E794-1D9B-48F2-AD57-AC3FB8CB8063}" dateTime="2016-11-10T15:49:59" maxSheetId="4" userName="Руслан" r:id="rId7" minRId="53" maxRId="86">
    <sheetIdMap count="3">
      <sheetId val="1"/>
      <sheetId val="2"/>
      <sheetId val="3"/>
    </sheetIdMap>
  </header>
  <header guid="{62191205-C434-43BF-B243-E821FA28F6F3}" dateTime="2016-11-18T14:06:45" maxSheetId="4" userName="Руслан" r:id="rId8" minRId="88" maxRId="11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" sId="1">
    <oc r="D9">
      <v>6398.1779999999999</v>
    </oc>
    <nc r="D9">
      <f>'Z:\Департамент ОРЭ\РОЗНИЧНЫЙ Рынок\Актуальные объёмы\[Актуальные объёмы  2016 от_ДЛЯ РАБОТЫ.xlsx]Ижсталь'!$N$72</f>
    </nc>
  </rcc>
  <rcc rId="54" sId="1">
    <oc r="E9">
      <v>234.541</v>
    </oc>
    <nc r="E9">
      <f>'Z:\Департамент ОРЭ\РОЗНИЧНЫЙ Рынок\Актуальные объёмы\[Актуальные объёмы  2016 от_ДЛЯ РАБОТЫ.xlsx]Ижсталь'!$N$71</f>
    </nc>
  </rcc>
  <rcc rId="55" sId="1" numFmtId="4">
    <oc r="G9">
      <v>63.597000000000001</v>
    </oc>
    <nc r="G9">
      <f>'Z:\Департамент ОРЭ\РОЗНИЧНЫЙ Рынок\Актуальные объёмы\[Актуальные объёмы  2016 от_ДЛЯ РАБОТЫ.xlsx]Ижсталь'!$N$73</f>
    </nc>
  </rcc>
  <rcc rId="56" sId="1" numFmtId="4">
    <oc r="K9">
      <v>11.609</v>
    </oc>
    <nc r="K9">
      <f>'Z:\Департамент ОРЭ\РОЗНИЧНЫЙ Рынок\Актуальные объёмы\[Актуальные объёмы  2016 от_ДЛЯ РАБОТЫ.xlsx]Ижсталь'!$N$77</f>
    </nc>
  </rcc>
  <rcc rId="57" sId="1" numFmtId="4">
    <oc r="E10">
      <v>244.405</v>
    </oc>
    <nc r="E10">
      <f>'Z:\Департамент ОРЭ\РОЗНИЧНЫЙ Рынок\Актуальные объёмы\[Актуальные объёмы  2016 от_ДЛЯ РАБОТЫ.xlsx]ЮУНК'!$N$69</f>
    </nc>
  </rcc>
  <rcc rId="58" sId="1" numFmtId="4">
    <oc r="F10">
      <v>265.91800000000001</v>
    </oc>
    <nc r="F10">
      <f>'Z:\Департамент ОРЭ\РОЗНИЧНЫЙ Рынок\Актуальные объёмы\[Актуальные объёмы  2016 от_ДЛЯ РАБОТЫ.xlsx]ЮУНК'!$N$70</f>
    </nc>
  </rcc>
  <rcc rId="59" sId="1" numFmtId="4">
    <oc r="G11">
      <v>12.356999999999999</v>
    </oc>
    <nc r="G11">
      <f>'Z:\Департамент ОРЭ\РОЗНИЧНЫЙ Рынок\Актуальные объёмы\Планирование\Оперфакт\2016\[ОФ_10_Октябрь.xlsm]УП'!$G$12/1000</f>
    </nc>
  </rcc>
  <rcc rId="60" sId="1" numFmtId="4">
    <oc r="E12">
      <v>2513.924</v>
    </oc>
    <nc r="E12">
      <f>'Z:\Департамент ОРЭ\РОЗНИЧНЫЙ Рынок\Актуальные объёмы\Планирование\Оперфакт\2016\[ОФ_10_Октябрь.xlsm]УП'!$G$14/1000</f>
    </nc>
  </rcc>
  <rcc rId="61" sId="1" numFmtId="4">
    <oc r="E13">
      <v>64857.758999999998</v>
    </oc>
    <nc r="E13">
      <f>'Z:\Департамент ОРЭ\РОЗНИЧНЫЙ Рынок\Актуальные объёмы\Планирование\Оперфакт\2016\[ОФ_10_Октябрь.xlsm]УП'!$G$15/1000</f>
    </nc>
  </rcc>
  <rcc rId="62" sId="1" numFmtId="4">
    <oc r="L13">
      <v>92.457999999999998</v>
    </oc>
    <nc r="L13">
      <f>'Z:\Департамент ОРЭ\РОЗНИЧНЫЙ Рынок\Актуальные объёмы\[Актуальные объёмы  2016 от_ДЛЯ РАБОТЫ.xlsx]БЗФ'!$N$73</f>
    </nc>
  </rcc>
  <rcc rId="63" sId="1" numFmtId="4">
    <oc r="E14">
      <v>22219.546999999999</v>
    </oc>
    <nc r="E14">
      <f>'Z:\Департамент ОРЭ\РОЗНИЧНЫЙ Рынок\Актуальные объёмы\Планирование\Оперфакт\2016\[ОФ_10_Октябрь.xlsm]УП'!$G$16/1000</f>
    </nc>
  </rcc>
  <rcc rId="64" sId="1" numFmtId="4">
    <oc r="L14">
      <v>37.323</v>
    </oc>
    <nc r="L14">
      <f>'Z:\Департамент ОРЭ\РОЗНИЧНЫЙ Рынок\Актуальные объёмы\[Актуальные объёмы  2016 от_ДЛЯ РАБОТЫ.xlsx]БМК'!$N$75</f>
    </nc>
  </rcc>
  <rcc rId="65" sId="1" numFmtId="4">
    <oc r="E15">
      <v>24500.780999999999</v>
    </oc>
    <nc r="E15">
      <f>'Z:\Департамент ОРЭ\РОЗНИЧНЫЙ Рынок\Актуальные объёмы\[Актуальные объёмы  2016 от_ДЛЯ РАБОТЫ.xlsx]Якутуголь'!$N$67</f>
    </nc>
  </rcc>
  <rcc rId="66" sId="1" numFmtId="4">
    <oc r="L15">
      <v>37.664000000000001</v>
    </oc>
    <nc r="L15">
      <f>'Z:\Департамент ОРЭ\РОЗНИЧНЫЙ Рынок\Актуальные объёмы\[Актуальные объёмы  2016 от_ДЛЯ РАБОТЫ.xlsx]Якутуголь'!$N$72</f>
    </nc>
  </rcc>
  <rcc rId="67" sId="1" numFmtId="4">
    <oc r="E17">
      <v>17262.654999999999</v>
    </oc>
    <nc r="E17">
      <v>18262.654999999999</v>
    </nc>
  </rcc>
  <rcc rId="68" sId="1" numFmtId="4">
    <oc r="F17">
      <v>17188.098000000002</v>
    </oc>
    <nc r="F17">
      <v>18188.098000000002</v>
    </nc>
  </rcc>
  <rfmt sheetId="1" sqref="G25" start="0" length="0">
    <dxf>
      <numFmt numFmtId="164" formatCode="#,##0.000"/>
    </dxf>
  </rfmt>
  <rfmt sheetId="1" sqref="I25" start="0" length="0">
    <dxf>
      <numFmt numFmtId="164" formatCode="#,##0.000"/>
    </dxf>
  </rfmt>
  <rcc rId="69" sId="1" numFmtId="4">
    <oc r="G17">
      <v>4355.79</v>
    </oc>
    <nc r="G17">
      <v>13129.261000000002</v>
    </nc>
  </rcc>
  <rcc rId="70" sId="1" numFmtId="4">
    <oc r="E18">
      <v>27602.834999999999</v>
    </oc>
    <nc r="E18">
      <v>28402.834999999999</v>
    </nc>
  </rcc>
  <rfmt sheetId="1" sqref="E26" start="0" length="0">
    <dxf>
      <numFmt numFmtId="164" formatCode="#,##0.000"/>
    </dxf>
  </rfmt>
  <rfmt sheetId="1" sqref="F26" start="0" length="0">
    <dxf>
      <numFmt numFmtId="164" formatCode="#,##0.000"/>
    </dxf>
  </rfmt>
  <rcc rId="71" sId="1" numFmtId="4">
    <oc r="G18">
      <v>1110.3130000000001</v>
    </oc>
    <nc r="G18">
      <v>1100.3000000000004</v>
    </nc>
  </rcc>
  <rcc rId="72" sId="1" numFmtId="4">
    <oc r="H18">
      <v>109.41500000000001</v>
    </oc>
    <nc r="H18">
      <v>100.059</v>
    </nc>
  </rcc>
  <rfmt sheetId="1" sqref="C19">
    <dxf>
      <protection hidden="1"/>
    </dxf>
  </rfmt>
  <rcc rId="73" sId="1">
    <oc r="C21">
      <f>58909.852</f>
    </oc>
    <nc r="C21">
      <f>'Z:\Департамент ОРЭ\РОЗНИЧНЫЙ Рынок\Актуальные объёмы\[Актуальные объёмы  2016 от_ДЛЯ РАБОТЫ.xlsx]ЧМК'!$N$69</f>
    </nc>
  </rcc>
  <rcc rId="74" sId="1" numFmtId="4">
    <oc r="D21">
      <v>1801.38</v>
    </oc>
    <nc r="D21">
      <f>'Z:\Департамент ОРЭ\РОЗНИЧНЫЙ Рынок\Актуальные объёмы\[Актуальные объёмы  2016 от_ДЛЯ РАБОТЫ.xlsx]ЧМК'!$N$70</f>
    </nc>
  </rcc>
  <rcc rId="75" sId="1" numFmtId="4">
    <oc r="F21">
      <v>354.72</v>
    </oc>
    <nc r="F21">
      <f>'Z:\Департамент ОРЭ\РОЗНИЧНЫЙ Рынок\Актуальные объёмы\[Актуальные объёмы  2016 от_ДЛЯ РАБОТЫ.xlsx]ЧМК'!$N$73</f>
    </nc>
  </rcc>
  <rcc rId="76" sId="1">
    <oc r="E21">
      <v>1135.268</v>
    </oc>
    <nc r="E21">
      <f>'Z:\Департамент ОРЭ\РОЗНИЧНЫЙ Рынок\Актуальные объёмы\[Актуальные объёмы  2016 от_ДЛЯ РАБОТЫ.xlsx]ЧМК'!$N$68+'Z:\Департамент ОРЭ\РОЗНИЧНЫЙ Рынок\Актуальные объёмы\[Актуальные объёмы  2016 от_ДЛЯ РАБОТЫ.xlsx]ЧМК'!$N$72</f>
    </nc>
  </rcc>
  <rcc rId="77" sId="1" numFmtId="4">
    <oc r="J21">
      <v>101.54</v>
    </oc>
    <nc r="J21">
      <f>'Z:\Департамент ОРЭ\РОЗНИЧНЫЙ Рынок\Актуальные объёмы\[Актуальные объёмы  2016 от_ДЛЯ РАБОТЫ.xlsx]ЧМК'!$N$76</f>
    </nc>
  </rcc>
  <rcc rId="78" sId="1" numFmtId="4">
    <oc r="K21">
      <v>2.726</v>
    </oc>
    <nc r="K21">
      <f>'Z:\Департамент ОРЭ\РОЗНИЧНЫЙ Рынок\Актуальные объёмы\[Актуальные объёмы  2016 от_ДЛЯ РАБОТЫ.xlsx]ЧМК'!$N$77</f>
    </nc>
  </rcc>
  <rcc rId="79" sId="1" numFmtId="4">
    <oc r="L21">
      <v>0</v>
    </oc>
    <nc r="L21">
      <f>'Z:\Департамент ОРЭ\РОЗНИЧНЫЙ Рынок\Актуальные объёмы\[Актуальные объёмы  2016 от_ДЛЯ РАБОТЫ.xlsx]ЧМК'!$N$75</f>
    </nc>
  </rcc>
  <rcc rId="80" sId="1" numFmtId="4">
    <oc r="E20">
      <v>6628.6189999999997</v>
    </oc>
    <nc r="E20">
      <f>'Z:\Департамент ОРЭ\РОЗНИЧНЫЙ Рынок\Актуальные объёмы\[Актуальные объёмы  2016 от_ДЛЯ РАБОТЫ.xlsx]УралКУЗ'!$N$69</f>
    </nc>
  </rcc>
  <rcc rId="81" sId="1">
    <oc r="B22">
      <f>SUM(B9:B19)</f>
    </oc>
    <nc r="B22">
      <f>B9+B10+B11+B12+B13+B14+B15+B16+B19</f>
    </nc>
  </rcc>
  <rcc rId="82" sId="1">
    <oc r="B16">
      <f>SUM(C16:H16)</f>
    </oc>
    <nc r="B16">
      <f>SUM(C16:H16)</f>
    </nc>
  </rcc>
  <rcc rId="83" sId="1">
    <oc r="E16">
      <f>SUM(E17:E18)</f>
    </oc>
    <nc r="E16">
      <f>SUM(E17:E18)</f>
    </nc>
  </rcc>
  <rcc rId="84" sId="1">
    <oc r="B19">
      <f>SUM(C19:H19)</f>
    </oc>
    <nc r="B19">
      <f>SUM(C19:H19)</f>
    </nc>
  </rcc>
  <rcc rId="85" sId="1">
    <nc r="E19">
      <f>E20+E21</f>
    </nc>
  </rcc>
  <rcc rId="86" sId="1">
    <oc r="A4" t="inlineStr">
      <is>
        <t>Полезный отпуск электроэнергии и мощности по тарифным группам в разрезе территориальных сетевых организаций за период   сентябрь  2016г</t>
      </is>
    </oc>
    <nc r="A4" t="inlineStr">
      <is>
        <t>Полезный отпуск электроэнергии и мощности по тарифным группам в разрезе территориальных сетевых организаций за период   октябрь  2016г</t>
      </is>
    </nc>
  </rcc>
  <rcv guid="{A6C5FD67-5E8F-4CCA-896F-3DAA03E40DE6}" action="delete"/>
  <rdn rId="0" localSheetId="1" customView="1" name="Z_A6C5FD67_5E8F_4CCA_896F_3DAA03E40DE6_.wvu.Rows" hidden="1" oldHidden="1">
    <formula>лист1!$17:$18,лист1!$20:$21</formula>
  </rdn>
  <rcv guid="{A6C5FD67-5E8F-4CCA-896F-3DAA03E40DE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9" start="0" length="2147483647">
    <dxf>
      <font>
        <color rgb="FF0070C0"/>
      </font>
    </dxf>
  </rfmt>
  <rfmt sheetId="1" sqref="B10" start="0" length="2147483647">
    <dxf>
      <font>
        <color rgb="FF0070C0"/>
      </font>
    </dxf>
  </rfmt>
  <rfmt sheetId="1" sqref="B11" start="0" length="2147483647">
    <dxf>
      <font>
        <color rgb="FF0070C0"/>
      </font>
    </dxf>
  </rfmt>
  <rfmt sheetId="1" sqref="B12" start="0" length="2147483647">
    <dxf>
      <font>
        <color rgb="FF0070C0"/>
      </font>
    </dxf>
  </rfmt>
  <rfmt sheetId="1" sqref="B13" start="0" length="2147483647">
    <dxf>
      <font>
        <color rgb="FF0070C0"/>
      </font>
    </dxf>
  </rfmt>
  <rfmt sheetId="1" sqref="B14" start="0" length="2147483647">
    <dxf>
      <font>
        <color rgb="FF0070C0"/>
      </font>
    </dxf>
  </rfmt>
  <rfmt sheetId="1" sqref="B15" start="0" length="2147483647">
    <dxf>
      <font>
        <color rgb="FF0070C0"/>
      </font>
    </dxf>
  </rfmt>
  <rcc rId="88" sId="1">
    <oc r="D9">
      <f>'Z:\Департамент ОРЭ\РОЗНИЧНЫЙ Рынок\Актуальные объёмы\[Актуальные объёмы  2016 от_ДЛЯ РАБОТЫ.xlsx]Ижсталь'!$N$72</f>
    </oc>
    <nc r="D9">
      <f>'Z:\Департамент ОРЭ\РОЗНИЧНЫЙ Рынок\Актуальные объёмы\[Актуальные объёмы  2016 от_ДЛЯ РАБОТЫ.xlsx]Ижсталь'!$N$72</f>
    </nc>
  </rcc>
  <rcc rId="89" sId="1">
    <oc r="E9">
      <f>'Z:\Департамент ОРЭ\РОЗНИЧНЫЙ Рынок\Актуальные объёмы\[Актуальные объёмы  2016 от_ДЛЯ РАБОТЫ.xlsx]Ижсталь'!$N$71</f>
    </oc>
    <nc r="E9">
      <f>'Z:\Департамент ОРЭ\РОЗНИЧНЫЙ Рынок\Актуальные объёмы\[Актуальные объёмы  2016 от_ДЛЯ РАБОТЫ.xlsx]Ижсталь'!$N$71</f>
    </nc>
  </rcc>
  <rcc rId="90" sId="1">
    <oc r="G9">
      <f>'Z:\Департамент ОРЭ\РОЗНИЧНЫЙ Рынок\Актуальные объёмы\[Актуальные объёмы  2016 от_ДЛЯ РАБОТЫ.xlsx]Ижсталь'!$N$73</f>
    </oc>
    <nc r="G9">
      <f>'Z:\Департамент ОРЭ\РОЗНИЧНЫЙ Рынок\Актуальные объёмы\[Актуальные объёмы  2016 от_ДЛЯ РАБОТЫ.xlsx]Ижсталь'!$N$73</f>
    </nc>
  </rcc>
  <rcc rId="91" sId="1">
    <oc r="K9">
      <f>'Z:\Департамент ОРЭ\РОЗНИЧНЫЙ Рынок\Актуальные объёмы\[Актуальные объёмы  2016 от_ДЛЯ РАБОТЫ.xlsx]Ижсталь'!$N$77</f>
    </oc>
    <nc r="K9">
      <f>'Z:\Департамент ОРЭ\РОЗНИЧНЫЙ Рынок\Актуальные объёмы\[Актуальные объёмы  2016 от_ДЛЯ РАБОТЫ.xlsx]Ижсталь'!$N$77</f>
    </nc>
  </rcc>
  <rcc rId="92" sId="1">
    <oc r="E10">
      <f>'Z:\Департамент ОРЭ\РОЗНИЧНЫЙ Рынок\Актуальные объёмы\[Актуальные объёмы  2016 от_ДЛЯ РАБОТЫ.xlsx]ЮУНК'!$N$69</f>
    </oc>
    <nc r="E10">
      <f>'Z:\Департамент ОРЭ\РОЗНИЧНЫЙ Рынок\Актуальные объёмы\[Актуальные объёмы  2016 от_ДЛЯ РАБОТЫ.xlsx]ЮУНК'!$N$69</f>
    </nc>
  </rcc>
  <rcc rId="93" sId="1">
    <oc r="F10">
      <f>'Z:\Департамент ОРЭ\РОЗНИЧНЫЙ Рынок\Актуальные объёмы\[Актуальные объёмы  2016 от_ДЛЯ РАБОТЫ.xlsx]ЮУНК'!$N$70</f>
    </oc>
    <nc r="F10">
      <f>'Z:\Департамент ОРЭ\РОЗНИЧНЫЙ Рынок\Актуальные объёмы\[Актуальные объёмы  2016 от_ДЛЯ РАБОТЫ.xlsx]ЮУНК'!$N$70</f>
    </nc>
  </rcc>
  <rcc rId="94" sId="1">
    <oc r="L13">
      <f>'Z:\Департамент ОРЭ\РОЗНИЧНЫЙ Рынок\Актуальные объёмы\[Актуальные объёмы  2016 от_ДЛЯ РАБОТЫ.xlsx]БЗФ'!$N$73</f>
    </oc>
    <nc r="L13">
      <f>'Z:\Департамент ОРЭ\РОЗНИЧНЫЙ Рынок\Актуальные объёмы\[Актуальные объёмы  2016 от_ДЛЯ РАБОТЫ.xlsx]БЗФ'!$N$73</f>
    </nc>
  </rcc>
  <rcc rId="95" sId="1">
    <oc r="L14">
      <f>'Z:\Департамент ОРЭ\РОЗНИЧНЫЙ Рынок\Актуальные объёмы\[Актуальные объёмы  2016 от_ДЛЯ РАБОТЫ.xlsx]БМК'!$N$75</f>
    </oc>
    <nc r="L14">
      <f>'Z:\Департамент ОРЭ\РОЗНИЧНЫЙ Рынок\Актуальные объёмы\[Актуальные объёмы  2016 от_ДЛЯ РАБОТЫ.xlsx]БМК'!$N$75</f>
    </nc>
  </rcc>
  <rcc rId="96" sId="1">
    <oc r="E15">
      <f>'Z:\Департамент ОРЭ\РОЗНИЧНЫЙ Рынок\Актуальные объёмы\[Актуальные объёмы  2016 от_ДЛЯ РАБОТЫ.xlsx]Якутуголь'!$N$67</f>
    </oc>
    <nc r="E15">
      <f>'Z:\Департамент ОРЭ\РОЗНИЧНЫЙ Рынок\Актуальные объёмы\[Актуальные объёмы  2016 от_ДЛЯ РАБОТЫ.xlsx]Якутуголь'!$N$67</f>
    </nc>
  </rcc>
  <rcc rId="97" sId="1">
    <oc r="L15">
      <f>'Z:\Департамент ОРЭ\РОЗНИЧНЫЙ Рынок\Актуальные объёмы\[Актуальные объёмы  2016 от_ДЛЯ РАБОТЫ.xlsx]Якутуголь'!$N$72</f>
    </oc>
    <nc r="L15">
      <f>'Z:\Департамент ОРЭ\РОЗНИЧНЫЙ Рынок\Актуальные объёмы\[Актуальные объёмы  2016 от_ДЛЯ РАБОТЫ.xlsx]Якутуголь'!$N$72</f>
    </nc>
  </rcc>
  <rcc rId="98" sId="1">
    <oc r="E20">
      <f>'Z:\Департамент ОРЭ\РОЗНИЧНЫЙ Рынок\Актуальные объёмы\[Актуальные объёмы  2016 от_ДЛЯ РАБОТЫ.xlsx]УралКУЗ'!$N$69</f>
    </oc>
    <nc r="E20">
      <f>'Z:\Департамент ОРЭ\РОЗНИЧНЫЙ Рынок\Актуальные объёмы\[Актуальные объёмы  2016 от_ДЛЯ РАБОТЫ.xlsx]УралКУЗ'!$N$69</f>
    </nc>
  </rcc>
  <rcc rId="99" sId="1">
    <oc r="C21">
      <f>'Z:\Департамент ОРЭ\РОЗНИЧНЫЙ Рынок\Актуальные объёмы\[Актуальные объёмы  2016 от_ДЛЯ РАБОТЫ.xlsx]ЧМК'!$N$69</f>
    </oc>
    <nc r="C21">
      <f>'Z:\Департамент ОРЭ\РОЗНИЧНЫЙ Рынок\Актуальные объёмы\[Актуальные объёмы  2016 от_ДЛЯ РАБОТЫ.xlsx]ЧМК'!$N$69</f>
    </nc>
  </rcc>
  <rcc rId="100" sId="1">
    <oc r="D21">
      <f>'Z:\Департамент ОРЭ\РОЗНИЧНЫЙ Рынок\Актуальные объёмы\[Актуальные объёмы  2016 от_ДЛЯ РАБОТЫ.xlsx]ЧМК'!$N$70</f>
    </oc>
    <nc r="D21">
      <f>'Z:\Департамент ОРЭ\РОЗНИЧНЫЙ Рынок\Актуальные объёмы\[Актуальные объёмы  2016 от_ДЛЯ РАБОТЫ.xlsx]ЧМК'!$N$70</f>
    </nc>
  </rcc>
  <rcc rId="101" sId="1">
    <oc r="E21">
      <f>'Z:\Департамент ОРЭ\РОЗНИЧНЫЙ Рынок\Актуальные объёмы\[Актуальные объёмы  2016 от_ДЛЯ РАБОТЫ.xlsx]ЧМК'!$N$68+'Z:\Департамент ОРЭ\РОЗНИЧНЫЙ Рынок\Актуальные объёмы\[Актуальные объёмы  2016 от_ДЛЯ РАБОТЫ.xlsx]ЧМК'!$N$72</f>
    </oc>
    <nc r="E21">
      <f>'Z:\Департамент ОРЭ\РОЗНИЧНЫЙ Рынок\Актуальные объёмы\[Актуальные объёмы  2016 от_ДЛЯ РАБОТЫ.xlsx]ЧМК'!$N$68+'Z:\Департамент ОРЭ\РОЗНИЧНЫЙ Рынок\Актуальные объёмы\[Актуальные объёмы  2016 от_ДЛЯ РАБОТЫ.xlsx]ЧМК'!$N$72</f>
    </nc>
  </rcc>
  <rcc rId="102" sId="1">
    <oc r="F21">
      <f>'Z:\Департамент ОРЭ\РОЗНИЧНЫЙ Рынок\Актуальные объёмы\[Актуальные объёмы  2016 от_ДЛЯ РАБОТЫ.xlsx]ЧМК'!$N$73</f>
    </oc>
    <nc r="F21">
      <f>'Z:\Департамент ОРЭ\РОЗНИЧНЫЙ Рынок\Актуальные объёмы\[Актуальные объёмы  2016 от_ДЛЯ РАБОТЫ.xlsx]ЧМК'!$N$73</f>
    </nc>
  </rcc>
  <rcc rId="103" sId="1">
    <oc r="J21">
      <f>'Z:\Департамент ОРЭ\РОЗНИЧНЫЙ Рынок\Актуальные объёмы\[Актуальные объёмы  2016 от_ДЛЯ РАБОТЫ.xlsx]ЧМК'!$N$76</f>
    </oc>
    <nc r="J21">
      <f>'Z:\Департамент ОРЭ\РОЗНИЧНЫЙ Рынок\Актуальные объёмы\[Актуальные объёмы  2016 от_ДЛЯ РАБОТЫ.xlsx]ЧМК'!$N$76</f>
    </nc>
  </rcc>
  <rcc rId="104" sId="1">
    <oc r="K21">
      <f>'Z:\Департамент ОРЭ\РОЗНИЧНЫЙ Рынок\Актуальные объёмы\[Актуальные объёмы  2016 от_ДЛЯ РАБОТЫ.xlsx]ЧМК'!$N$77</f>
    </oc>
    <nc r="K21">
      <f>'Z:\Департамент ОРЭ\РОЗНИЧНЫЙ Рынок\Актуальные объёмы\[Актуальные объёмы  2016 от_ДЛЯ РАБОТЫ.xlsx]ЧМК'!$N$77</f>
    </nc>
  </rcc>
  <rcc rId="105" sId="1">
    <oc r="L21">
      <f>'Z:\Департамент ОРЭ\РОЗНИЧНЫЙ Рынок\Актуальные объёмы\[Актуальные объёмы  2016 от_ДЛЯ РАБОТЫ.xlsx]ЧМК'!$N$75</f>
    </oc>
    <nc r="L21">
      <f>'Z:\Департамент ОРЭ\РОЗНИЧНЫЙ Рынок\Актуальные объёмы\[Актуальные объёмы  2016 от_ДЛЯ РАБОТЫ.xlsx]ЧМК'!$N$75</f>
    </nc>
  </rcc>
  <rcc rId="106" sId="1">
    <oc r="E18">
      <v>28402.834999999999</v>
    </oc>
    <nc r="E18">
      <f>'Z:\Департамент ОРЭ\РОЗНИЧНЫЙ Рынок\Актуальные объёмы\[Актуальные объёмы  2016 от_ДЛЯ РАБОТЫ.xlsx]Ижсталь'!$N$96</f>
    </nc>
  </rcc>
  <rcc rId="107" sId="1" numFmtId="4">
    <oc r="G18">
      <v>1100.3000000000004</v>
    </oc>
    <nc r="G18">
      <f>'Z:\Департамент ОРЭ\РОЗНИЧНЫЙ Рынок\Актуальные объёмы\[Актуальные объёмы  2016 от_ДЛЯ РАБОТЫ.xlsx]Ижсталь'!$N$98</f>
    </nc>
  </rcc>
  <rcc rId="108" sId="1" numFmtId="4">
    <oc r="H18">
      <v>100.059</v>
    </oc>
    <nc r="H18">
      <f>'Z:\Департамент ОРЭ\РОЗНИЧНЫЙ Рынок\Актуальные объёмы\[Актуальные объёмы  2016 от_ДЛЯ РАБОТЫ.xlsx]Ижсталь'!$N$99</f>
    </nc>
  </rcc>
  <rfmt sheetId="1" sqref="B18" start="0" length="2147483647">
    <dxf>
      <font>
        <color rgb="FF0070C0"/>
      </font>
    </dxf>
  </rfmt>
  <rcc rId="109" sId="1">
    <oc r="E17">
      <v>18262.654999999999</v>
    </oc>
    <nc r="E17">
      <f>'Z:\Департамент ОРЭ\РОЗНИЧНЫЙ Рынок\Актуальные объёмы\[Актуальные объёмы  2016 от_ДЛЯ РАБОТЫ.xlsx]Междуреч'!$N$64</f>
    </nc>
  </rcc>
  <rcc rId="110" sId="1">
    <oc r="F17">
      <v>18188.098000000002</v>
    </oc>
    <nc r="F17">
      <f>'Z:\Департамент ОРЭ\РОЗНИЧНЫЙ Рынок\Актуальные объёмы\[Актуальные объёмы  2016 от_ДЛЯ РАБОТЫ.xlsx]Междуреч'!$N$65</f>
    </nc>
  </rcc>
  <rcc rId="111" sId="1">
    <oc r="G17">
      <v>13129.261000000002</v>
    </oc>
    <nc r="G17">
      <f>'Z:\Департамент ОРЭ\РОЗНИЧНЫЙ Рынок\Актуальные объёмы\[Актуальные объёмы  2016 от_ДЛЯ РАБОТЫ.xlsx]Междуреч'!$N$66</f>
    </nc>
  </rcc>
  <rfmt sheetId="1" sqref="B17" start="0" length="2147483647">
    <dxf>
      <font>
        <color rgb="FF0070C0"/>
      </font>
    </dxf>
  </rfmt>
  <rfmt sheetId="1" sqref="B20" start="0" length="2147483647">
    <dxf>
      <font>
        <color rgb="FF0070C0"/>
      </font>
    </dxf>
  </rfmt>
  <rfmt sheetId="1" sqref="B21" start="0" length="2147483647">
    <dxf>
      <font>
        <color rgb="FF0070C0"/>
      </font>
    </dxf>
  </rfmt>
  <rfmt sheetId="1" sqref="B19" start="0" length="2147483647">
    <dxf>
      <font>
        <color rgb="FF0070C0"/>
      </font>
    </dxf>
  </rfmt>
  <rfmt sheetId="1" sqref="B16" start="0" length="2147483647">
    <dxf>
      <font>
        <color rgb="FF0070C0"/>
      </font>
    </dxf>
  </rfmt>
  <rfmt sheetId="1" sqref="I21" start="0" length="2147483647">
    <dxf>
      <font>
        <color rgb="FF0070C0"/>
      </font>
    </dxf>
  </rfmt>
  <rfmt sheetId="1" sqref="I19" start="0" length="2147483647">
    <dxf>
      <font>
        <color rgb="FF0070C0"/>
      </font>
    </dxf>
  </rfmt>
  <rfmt sheetId="1" sqref="I15" start="0" length="2147483647">
    <dxf>
      <font>
        <color rgb="FF0070C0"/>
      </font>
    </dxf>
  </rfmt>
  <rfmt sheetId="1" sqref="I14" start="0" length="2147483647">
    <dxf>
      <font>
        <color rgb="FF0070C0"/>
      </font>
    </dxf>
  </rfmt>
  <rfmt sheetId="1" sqref="I13" start="0" length="2147483647">
    <dxf>
      <font>
        <color rgb="FF0070C0"/>
      </font>
    </dxf>
  </rfmt>
  <rcv guid="{A6C5FD67-5E8F-4CCA-896F-3DAA03E40DE6}" action="delete"/>
  <rdn rId="0" localSheetId="1" customView="1" name="Z_A6C5FD67_5E8F_4CCA_896F_3DAA03E40DE6_.wvu.Rows" hidden="1" oldHidden="1">
    <formula>лист1!$17:$18,лист1!$20:$21</formula>
    <oldFormula>лист1!$17:$18,лист1!$20:$21</oldFormula>
  </rdn>
  <rcv guid="{A6C5FD67-5E8F-4CCA-896F-3DAA03E40D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1" numFmtId="4">
    <oc r="D9">
      <v>6789.5420000000004</v>
    </oc>
    <nc r="D9">
      <v>6398.1779999999999</v>
    </nc>
  </rcc>
  <rcc rId="35" sId="1" numFmtId="4">
    <oc r="E9">
      <v>286.54899999999998</v>
    </oc>
    <nc r="E9">
      <v>234.541</v>
    </nc>
  </rcc>
  <rcc rId="36" sId="1" numFmtId="4">
    <oc r="G9">
      <v>75.611999999999995</v>
    </oc>
    <nc r="G9">
      <v>63.597000000000001</v>
    </nc>
  </rcc>
  <rcc rId="37" sId="1" numFmtId="4">
    <oc r="K9">
      <v>13</v>
    </oc>
    <nc r="K9">
      <v>11.609</v>
    </nc>
  </rcc>
  <rfmt sheetId="1" sqref="D9:G10" start="0" length="2147483647">
    <dxf>
      <font>
        <color theme="3"/>
      </font>
    </dxf>
  </rfmt>
  <rfmt sheetId="1" sqref="K9" start="0" length="2147483647">
    <dxf>
      <font>
        <color theme="3"/>
      </font>
    </dxf>
  </rfmt>
  <rcc rId="38" sId="1" numFmtId="4">
    <oc r="G11">
      <v>12.362</v>
    </oc>
    <nc r="G11">
      <v>12.356999999999999</v>
    </nc>
  </rcc>
  <rfmt sheetId="1" sqref="G11" start="0" length="2147483647">
    <dxf>
      <font>
        <color theme="3"/>
      </font>
    </dxf>
  </rfmt>
  <rfmt sheetId="1" sqref="E12" start="0" length="2147483647">
    <dxf>
      <font>
        <color theme="3"/>
      </font>
    </dxf>
  </rfmt>
  <rcc rId="39" sId="1" numFmtId="4">
    <oc r="L13">
      <v>96</v>
    </oc>
    <nc r="L13">
      <v>92.457999999999998</v>
    </nc>
  </rcc>
  <rfmt sheetId="1" sqref="L13" start="0" length="2147483647">
    <dxf>
      <font>
        <color theme="3"/>
      </font>
    </dxf>
  </rfmt>
  <rfmt sheetId="1" sqref="E13" start="0" length="2147483647">
    <dxf>
      <font>
        <color theme="3"/>
      </font>
    </dxf>
  </rfmt>
  <rfmt sheetId="1" sqref="E14" start="0" length="2147483647">
    <dxf>
      <font>
        <color theme="3"/>
      </font>
    </dxf>
  </rfmt>
  <rfmt sheetId="1" sqref="L14" start="0" length="2147483647">
    <dxf>
      <font>
        <color theme="3"/>
      </font>
    </dxf>
  </rfmt>
  <rfmt sheetId="1" sqref="E15" start="0" length="2147483647">
    <dxf>
      <font>
        <color theme="3"/>
      </font>
    </dxf>
  </rfmt>
  <rfmt sheetId="1" sqref="L15" start="0" length="2147483647">
    <dxf>
      <font>
        <color theme="3"/>
      </font>
    </dxf>
  </rfmt>
  <rcc rId="40" sId="1" numFmtId="4">
    <oc r="E17">
      <f>40509.783-F17-G17</f>
    </oc>
    <nc r="E17">
      <v>17262.654999999999</v>
    </nc>
  </rcc>
  <rcc rId="41" sId="1" numFmtId="4">
    <oc r="F17">
      <v>17572.387999999999</v>
    </oc>
    <nc r="F17">
      <v>17188.098000000002</v>
    </nc>
  </rcc>
  <rcc rId="42" sId="1" numFmtId="4">
    <oc r="G17">
      <v>4557.3119999999999</v>
    </oc>
    <nc r="G17">
      <v>4355.79</v>
    </nc>
  </rcc>
  <rfmt sheetId="1" sqref="B9:B22">
    <dxf>
      <numFmt numFmtId="165" formatCode="_-* #,##0.000_р_._-;\-* #,##0.000_р_._-;_-* &quot;-&quot;??_р_._-;_-@_-"/>
    </dxf>
  </rfmt>
  <rfmt sheetId="1" sqref="E17:G17" start="0" length="2147483647">
    <dxf>
      <font>
        <color theme="3"/>
      </font>
    </dxf>
  </rfmt>
  <rcc rId="43" sId="1">
    <oc r="C19">
      <f>SUM(C20:C21)</f>
    </oc>
    <nc r="C19">
      <f>SUM(C20:C21)</f>
    </nc>
  </rcc>
  <rfmt sheetId="1" sqref="E18" start="0" length="2147483647">
    <dxf>
      <font>
        <color theme="3"/>
      </font>
    </dxf>
  </rfmt>
  <rfmt sheetId="1" sqref="G18" start="0" length="2147483647">
    <dxf>
      <font>
        <color theme="3"/>
      </font>
    </dxf>
  </rfmt>
  <rfmt sheetId="1" sqref="H18" start="0" length="2147483647">
    <dxf>
      <font>
        <color theme="3"/>
      </font>
    </dxf>
  </rfmt>
  <rfmt sheetId="1" sqref="D19" start="0" length="2147483647">
    <dxf>
      <font>
        <color theme="3"/>
      </font>
    </dxf>
  </rfmt>
  <rfmt sheetId="1" sqref="C19" start="0" length="2147483647">
    <dxf>
      <font>
        <color theme="3"/>
      </font>
    </dxf>
  </rfmt>
  <rcc rId="44" sId="1">
    <oc r="E19">
      <f>SUM(E20:E21)</f>
    </oc>
    <nc r="E19"/>
  </rcc>
  <rfmt sheetId="1" sqref="F19" start="0" length="2147483647">
    <dxf>
      <font>
        <color theme="3"/>
      </font>
    </dxf>
  </rfmt>
  <rfmt sheetId="1" sqref="C21" start="0" length="2147483647">
    <dxf>
      <font>
        <color theme="3"/>
      </font>
    </dxf>
  </rfmt>
  <rfmt sheetId="1" sqref="D21" start="0" length="2147483647">
    <dxf>
      <font>
        <color theme="3"/>
      </font>
    </dxf>
  </rfmt>
  <rcc rId="45" sId="1">
    <oc r="C21">
      <v>58669.91</v>
    </oc>
    <nc r="C21">
      <f>58909.852</f>
    </nc>
  </rcc>
  <rfmt sheetId="1" sqref="E21" start="0" length="2147483647">
    <dxf>
      <font>
        <color theme="3"/>
      </font>
    </dxf>
  </rfmt>
  <rfmt sheetId="1" sqref="F21" start="0" length="2147483647">
    <dxf>
      <font>
        <color theme="3"/>
      </font>
    </dxf>
  </rfmt>
  <rcc rId="46" sId="1" numFmtId="4">
    <oc r="D21">
      <v>1801.38</v>
    </oc>
    <nc r="D21">
      <v>0</v>
    </nc>
  </rcc>
  <rcc rId="47" sId="1" numFmtId="4">
    <oc r="J21">
      <v>108.791</v>
    </oc>
    <nc r="J21">
      <v>101.54</v>
    </nc>
  </rcc>
  <rfmt sheetId="1" sqref="J21" start="0" length="2147483647">
    <dxf>
      <font>
        <color theme="3"/>
      </font>
    </dxf>
  </rfmt>
  <rcc rId="48" sId="1" numFmtId="4">
    <oc r="K21">
      <v>2.5019999999999998</v>
    </oc>
    <nc r="K21">
      <v>2.726</v>
    </nc>
  </rcc>
  <rfmt sheetId="1" sqref="K21" start="0" length="2147483647">
    <dxf>
      <font>
        <color theme="3"/>
      </font>
    </dxf>
  </rfmt>
  <rcc rId="49" sId="1" numFmtId="4">
    <oc r="M21">
      <v>1.131</v>
    </oc>
    <nc r="M21">
      <v>0</v>
    </nc>
  </rcc>
  <rfmt sheetId="1" sqref="E20" start="0" length="2147483647">
    <dxf>
      <font>
        <color theme="3"/>
      </font>
    </dxf>
  </rfmt>
  <rfmt sheetId="1" sqref="C9:H23" start="0" length="2147483647">
    <dxf>
      <font>
        <color auto="1"/>
      </font>
    </dxf>
  </rfmt>
  <rfmt sheetId="1" sqref="J9:N22" start="0" length="2147483647">
    <dxf>
      <font>
        <color auto="1"/>
      </font>
    </dxf>
  </rfmt>
  <rcv guid="{A6C5FD67-5E8F-4CCA-896F-3DAA03E40DE6}" action="delete"/>
  <rdn rId="0" localSheetId="1" customView="1" name="Z_A6C5FD67_5E8F_4CCA_896F_3DAA03E40DE6_.wvu.Rows" hidden="1" oldHidden="1">
    <formula>лист1!$17:$18,лист1!$20:$21</formula>
    <oldFormula>лист1!$17:$18,лист1!$20:$21</oldFormula>
  </rdn>
  <rcv guid="{A6C5FD67-5E8F-4CCA-896F-3DAA03E40DE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" sId="1" numFmtId="4">
    <oc r="D21">
      <v>0</v>
    </oc>
    <nc r="D21">
      <v>1801.38</v>
    </nc>
  </rcc>
  <rdn rId="0" localSheetId="1" customView="1" name="Z_A6C5FD67_5E8F_4CCA_896F_3DAA03E40DE6_.wvu.Rows" hidden="1" oldHidden="1">
    <oldFormula>лист1!$17:$18,лист1!$20:$21</oldFormula>
  </rdn>
  <rcv guid="{A6C5FD67-5E8F-4CCA-896F-3DAA03E40DE6}" action="delete"/>
  <rcv guid="{A6C5FD67-5E8F-4CCA-896F-3DAA03E40DE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zoomScale="80" zoomScaleNormal="80" workbookViewId="0">
      <selection activeCell="I13" sqref="I13"/>
    </sheetView>
  </sheetViews>
  <sheetFormatPr defaultRowHeight="14.4" outlineLevelRow="1" x14ac:dyDescent="0.3"/>
  <cols>
    <col min="1" max="1" width="46" customWidth="1"/>
    <col min="2" max="2" width="16.33203125" customWidth="1"/>
    <col min="3" max="3" width="15.88671875" customWidth="1"/>
    <col min="4" max="4" width="14.33203125" customWidth="1"/>
    <col min="5" max="5" width="15.5546875" customWidth="1"/>
    <col min="6" max="15" width="14.3320312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50000000000003" customHeight="1" x14ac:dyDescent="0.3">
      <c r="A4" s="32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37" t="s">
        <v>7</v>
      </c>
      <c r="B5" s="37"/>
      <c r="C5" s="37"/>
      <c r="D5" s="37"/>
      <c r="E5" s="37"/>
      <c r="F5" s="37"/>
      <c r="G5" s="37"/>
      <c r="H5" s="37"/>
      <c r="I5" s="37"/>
      <c r="J5" s="38"/>
      <c r="K5" s="38"/>
      <c r="L5" s="38"/>
      <c r="M5" s="38"/>
      <c r="N5" s="38"/>
      <c r="O5" s="3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39" t="s">
        <v>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35" t="s">
        <v>6</v>
      </c>
      <c r="B7" s="33" t="s">
        <v>23</v>
      </c>
      <c r="C7" s="29" t="s">
        <v>25</v>
      </c>
      <c r="D7" s="30"/>
      <c r="E7" s="30"/>
      <c r="F7" s="30"/>
      <c r="G7" s="30"/>
      <c r="H7" s="31"/>
      <c r="I7" s="33" t="s">
        <v>24</v>
      </c>
      <c r="J7" s="29" t="s">
        <v>26</v>
      </c>
      <c r="K7" s="30"/>
      <c r="L7" s="30"/>
      <c r="M7" s="30"/>
      <c r="N7" s="30"/>
      <c r="O7" s="3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36"/>
      <c r="B8" s="34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34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16</v>
      </c>
      <c r="B9" s="41">
        <f>SUM(C9:H9)</f>
        <v>8518.2330000000002</v>
      </c>
      <c r="C9" s="18"/>
      <c r="D9" s="18">
        <f>[1]Ижсталь!$N$72</f>
        <v>8062.741</v>
      </c>
      <c r="E9" s="18">
        <f>[1]Ижсталь!$N$71</f>
        <v>377.51600000000002</v>
      </c>
      <c r="F9" s="18"/>
      <c r="G9" s="18">
        <f>[1]Ижсталь!$N$73</f>
        <v>77.975999999999999</v>
      </c>
      <c r="H9" s="18"/>
      <c r="I9" s="18">
        <f>SUM(J9:O9)</f>
        <v>13.471</v>
      </c>
      <c r="J9" s="18"/>
      <c r="K9" s="18">
        <f>[1]Ижсталь!$N$77</f>
        <v>13.471</v>
      </c>
      <c r="L9" s="18"/>
      <c r="M9" s="18"/>
      <c r="N9" s="18"/>
      <c r="O9" s="19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17</v>
      </c>
      <c r="B10" s="41">
        <f t="shared" ref="B10:B15" si="0">SUM(C10:H10)</f>
        <v>898.21399999999994</v>
      </c>
      <c r="C10" s="18"/>
      <c r="D10" s="18"/>
      <c r="E10" s="20">
        <f>[1]ЮУНК!$N$69</f>
        <v>402.76499999999999</v>
      </c>
      <c r="F10" s="18">
        <f>[1]ЮУНК!$N$70</f>
        <v>495.44900000000001</v>
      </c>
      <c r="G10" s="18"/>
      <c r="H10" s="18"/>
      <c r="I10" s="18">
        <f t="shared" ref="I10:I16" si="1">SUM(J10:O10)</f>
        <v>0</v>
      </c>
      <c r="J10" s="18"/>
      <c r="K10" s="18"/>
      <c r="L10" s="18"/>
      <c r="M10" s="18"/>
      <c r="N10" s="18"/>
      <c r="O10" s="1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3" customFormat="1" ht="15.6" x14ac:dyDescent="0.3">
      <c r="A11" s="11" t="s">
        <v>18</v>
      </c>
      <c r="B11" s="42">
        <f t="shared" si="0"/>
        <v>40.752000000000002</v>
      </c>
      <c r="C11" s="21"/>
      <c r="D11" s="21"/>
      <c r="E11" s="21"/>
      <c r="F11" s="22"/>
      <c r="G11" s="21">
        <f>[2]УП!$G$12/1000</f>
        <v>40.752000000000002</v>
      </c>
      <c r="H11" s="23"/>
      <c r="I11" s="21">
        <f t="shared" si="1"/>
        <v>0</v>
      </c>
      <c r="J11" s="21"/>
      <c r="K11" s="21"/>
      <c r="L11" s="21"/>
      <c r="M11" s="21"/>
      <c r="N11" s="21"/>
      <c r="O11" s="2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3" customFormat="1" ht="15.6" x14ac:dyDescent="0.3">
      <c r="A12" s="14" t="s">
        <v>19</v>
      </c>
      <c r="B12" s="42">
        <f t="shared" si="0"/>
        <v>2131.4740000000002</v>
      </c>
      <c r="C12" s="21"/>
      <c r="D12" s="21"/>
      <c r="E12" s="21">
        <f>[2]УП!$G$14/1000</f>
        <v>2131.4740000000002</v>
      </c>
      <c r="F12" s="21"/>
      <c r="G12" s="21"/>
      <c r="H12" s="21"/>
      <c r="I12" s="21">
        <f t="shared" si="1"/>
        <v>0</v>
      </c>
      <c r="J12" s="21"/>
      <c r="K12" s="21"/>
      <c r="L12" s="21"/>
      <c r="M12" s="21"/>
      <c r="N12" s="21"/>
      <c r="O12" s="2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6" x14ac:dyDescent="0.3">
      <c r="A13" s="7" t="s">
        <v>20</v>
      </c>
      <c r="B13" s="41">
        <f t="shared" si="0"/>
        <v>73388.622000000003</v>
      </c>
      <c r="C13" s="18"/>
      <c r="D13" s="18"/>
      <c r="E13" s="18">
        <f>[2]УП!$G$15/1000</f>
        <v>73388.622000000003</v>
      </c>
      <c r="F13" s="18"/>
      <c r="G13" s="18"/>
      <c r="H13" s="18"/>
      <c r="I13" s="43">
        <f t="shared" si="1"/>
        <v>102.82899999999999</v>
      </c>
      <c r="J13" s="18"/>
      <c r="K13" s="18"/>
      <c r="L13" s="25">
        <f>[1]БЗФ!$N$73</f>
        <v>102.82899999999999</v>
      </c>
      <c r="M13" s="18"/>
      <c r="N13" s="18"/>
      <c r="O13" s="1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21</v>
      </c>
      <c r="B14" s="41">
        <f t="shared" si="0"/>
        <v>24706.695</v>
      </c>
      <c r="C14" s="18"/>
      <c r="D14" s="18"/>
      <c r="E14" s="18">
        <f>[2]УП!$G$16/1000</f>
        <v>24706.695</v>
      </c>
      <c r="F14" s="18"/>
      <c r="G14" s="18"/>
      <c r="H14" s="18"/>
      <c r="I14" s="43">
        <f t="shared" si="1"/>
        <v>38.491999999999997</v>
      </c>
      <c r="J14" s="18"/>
      <c r="K14" s="18"/>
      <c r="L14" s="18">
        <f>[1]БМК!$N$75</f>
        <v>38.491999999999997</v>
      </c>
      <c r="M14" s="18"/>
      <c r="N14" s="18"/>
      <c r="O14" s="1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22</v>
      </c>
      <c r="B15" s="41">
        <f t="shared" si="0"/>
        <v>25106.294999999998</v>
      </c>
      <c r="C15" s="18"/>
      <c r="D15" s="18"/>
      <c r="E15" s="18">
        <f>[1]Якутуголь!$N$67</f>
        <v>25106.294999999998</v>
      </c>
      <c r="F15" s="18"/>
      <c r="G15" s="18"/>
      <c r="H15" s="18"/>
      <c r="I15" s="43">
        <f t="shared" si="1"/>
        <v>35.374000000000002</v>
      </c>
      <c r="J15" s="18"/>
      <c r="K15" s="18"/>
      <c r="L15" s="18">
        <f>[1]Якутуголь!$N$72</f>
        <v>35.374000000000002</v>
      </c>
      <c r="M15" s="18"/>
      <c r="N15" s="18"/>
      <c r="O15" s="1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3">
      <c r="A16" s="6" t="s">
        <v>13</v>
      </c>
      <c r="B16" s="41">
        <f t="shared" ref="B16:B21" si="2">SUM(C16:H16)</f>
        <v>78867.509000000005</v>
      </c>
      <c r="C16" s="18">
        <f t="shared" ref="C16:H16" si="3">SUM(C17:C18)</f>
        <v>0</v>
      </c>
      <c r="D16" s="18">
        <f t="shared" si="3"/>
        <v>0</v>
      </c>
      <c r="E16" s="18">
        <f>SUM(E17:E18)</f>
        <v>50468.164000000004</v>
      </c>
      <c r="F16" s="18">
        <f t="shared" si="3"/>
        <v>20535.572</v>
      </c>
      <c r="G16" s="18">
        <f t="shared" si="3"/>
        <v>7718.5110000000004</v>
      </c>
      <c r="H16" s="18">
        <f t="shared" si="3"/>
        <v>145.262</v>
      </c>
      <c r="I16" s="18">
        <f t="shared" si="1"/>
        <v>0</v>
      </c>
      <c r="J16" s="18">
        <f t="shared" ref="J16:O16" si="4">SUM(J17:J18)</f>
        <v>0</v>
      </c>
      <c r="K16" s="18">
        <f t="shared" si="4"/>
        <v>0</v>
      </c>
      <c r="L16" s="18">
        <f t="shared" si="4"/>
        <v>0</v>
      </c>
      <c r="M16" s="18">
        <f t="shared" si="4"/>
        <v>0</v>
      </c>
      <c r="N16" s="18">
        <f t="shared" si="4"/>
        <v>0</v>
      </c>
      <c r="O16" s="19">
        <f t="shared" si="4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13" customFormat="1" ht="15.6" hidden="1" outlineLevel="1" x14ac:dyDescent="0.3">
      <c r="A17" s="15" t="s">
        <v>15</v>
      </c>
      <c r="B17" s="42">
        <f t="shared" si="2"/>
        <v>49580.014000000003</v>
      </c>
      <c r="C17" s="21"/>
      <c r="D17" s="21"/>
      <c r="E17" s="21">
        <f>[1]Междуреч!$N$64</f>
        <v>22704.794000000002</v>
      </c>
      <c r="F17" s="21">
        <f>[1]Междуреч!$N$65</f>
        <v>20535.572</v>
      </c>
      <c r="G17" s="21">
        <f>[1]Междуреч!$N$66</f>
        <v>6339.6480000000001</v>
      </c>
      <c r="H17" s="21"/>
      <c r="I17" s="21">
        <f>SUM(J17:O17)</f>
        <v>0</v>
      </c>
      <c r="J17" s="21"/>
      <c r="K17" s="21"/>
      <c r="L17" s="21"/>
      <c r="M17" s="21"/>
      <c r="N17" s="21"/>
      <c r="O17" s="24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6" hidden="1" outlineLevel="1" x14ac:dyDescent="0.3">
      <c r="A18" s="10" t="s">
        <v>14</v>
      </c>
      <c r="B18" s="41">
        <f t="shared" si="2"/>
        <v>29287.494999999999</v>
      </c>
      <c r="C18" s="18"/>
      <c r="D18" s="18"/>
      <c r="E18" s="18">
        <f>[1]Ижсталь!$N$96</f>
        <v>27763.37</v>
      </c>
      <c r="F18" s="18"/>
      <c r="G18" s="18">
        <f>[1]Ижсталь!$N$98</f>
        <v>1378.8630000000001</v>
      </c>
      <c r="H18" s="18">
        <f>[1]Ижсталь!$N$99</f>
        <v>145.262</v>
      </c>
      <c r="I18" s="18">
        <f>SUM(J18:O18)</f>
        <v>0</v>
      </c>
      <c r="J18" s="18"/>
      <c r="K18" s="18"/>
      <c r="L18" s="18"/>
      <c r="M18" s="18"/>
      <c r="N18" s="18"/>
      <c r="O18" s="1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collapsed="1" x14ac:dyDescent="0.3">
      <c r="A19" s="8" t="s">
        <v>10</v>
      </c>
      <c r="B19" s="41">
        <f t="shared" si="2"/>
        <v>91826.323999999993</v>
      </c>
      <c r="C19" s="28">
        <f>SUM(C20:C21)</f>
        <v>62754.58</v>
      </c>
      <c r="D19" s="18">
        <f t="shared" ref="D19:H19" si="5">SUM(D20:D21)</f>
        <v>1914.606</v>
      </c>
      <c r="E19" s="18">
        <f>E20+E21</f>
        <v>26652.689000000002</v>
      </c>
      <c r="F19" s="18">
        <f t="shared" si="5"/>
        <v>504.44900000000001</v>
      </c>
      <c r="G19" s="18">
        <f t="shared" si="5"/>
        <v>0</v>
      </c>
      <c r="H19" s="18">
        <f t="shared" si="5"/>
        <v>0</v>
      </c>
      <c r="I19" s="43">
        <f>SUM(J19:O19)</f>
        <v>134.018</v>
      </c>
      <c r="J19" s="18">
        <f t="shared" ref="J19:O19" si="6">SUM(J20:J21)</f>
        <v>97.813000000000002</v>
      </c>
      <c r="K19" s="18">
        <f t="shared" si="6"/>
        <v>2.8330000000000002</v>
      </c>
      <c r="L19" s="18">
        <f t="shared" si="6"/>
        <v>33.372</v>
      </c>
      <c r="M19" s="18">
        <f t="shared" si="6"/>
        <v>0</v>
      </c>
      <c r="N19" s="18">
        <f t="shared" si="6"/>
        <v>0</v>
      </c>
      <c r="O19" s="19">
        <f t="shared" si="6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399999999999999" hidden="1" customHeight="1" outlineLevel="1" collapsed="1" x14ac:dyDescent="0.3">
      <c r="A20" s="10" t="s">
        <v>12</v>
      </c>
      <c r="B20" s="41">
        <f t="shared" si="2"/>
        <v>5159.6639999999998</v>
      </c>
      <c r="C20" s="18"/>
      <c r="D20" s="18"/>
      <c r="E20" s="18">
        <f>[1]УралКУЗ!$N$69</f>
        <v>5159.6639999999998</v>
      </c>
      <c r="F20" s="18"/>
      <c r="G20" s="18"/>
      <c r="H20" s="18"/>
      <c r="I20" s="18">
        <f>SUM(J20:O20)</f>
        <v>0</v>
      </c>
      <c r="J20" s="18"/>
      <c r="K20" s="18"/>
      <c r="L20" s="18"/>
      <c r="M20" s="18"/>
      <c r="N20" s="18"/>
      <c r="O20" s="1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399999999999999" hidden="1" customHeight="1" outlineLevel="1" x14ac:dyDescent="0.3">
      <c r="A21" s="10" t="s">
        <v>11</v>
      </c>
      <c r="B21" s="41">
        <f t="shared" si="2"/>
        <v>86666.66</v>
      </c>
      <c r="C21" s="18">
        <f>[1]ЧМК!$N$69</f>
        <v>62754.58</v>
      </c>
      <c r="D21" s="18">
        <f>[1]ЧМК!$N$70</f>
        <v>1914.606</v>
      </c>
      <c r="E21" s="18">
        <f>[1]ЧМК!$N$68+[1]ЧМК!$N$72</f>
        <v>21493.025000000001</v>
      </c>
      <c r="F21" s="18">
        <f>[1]ЧМК!$N$73</f>
        <v>504.44900000000001</v>
      </c>
      <c r="G21" s="18"/>
      <c r="H21" s="18"/>
      <c r="I21" s="43">
        <f>SUM(J21:O21)</f>
        <v>134.018</v>
      </c>
      <c r="J21" s="18">
        <f>[1]ЧМК!$N$76</f>
        <v>97.813000000000002</v>
      </c>
      <c r="K21" s="18">
        <f>[1]ЧМК!$N$77</f>
        <v>2.8330000000000002</v>
      </c>
      <c r="L21" s="18">
        <f>[1]ЧМК!$N$75</f>
        <v>33.372</v>
      </c>
      <c r="M21" s="18">
        <v>0</v>
      </c>
      <c r="N21" s="18"/>
      <c r="O21" s="1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95" customHeight="1" collapsed="1" x14ac:dyDescent="0.3">
      <c r="A22" s="16" t="s">
        <v>5</v>
      </c>
      <c r="B22" s="26">
        <f>B9+B10+B11+B12+B13+B14+B15+B16+B19</f>
        <v>305484.11800000002</v>
      </c>
      <c r="C22" s="18">
        <f t="shared" ref="C22:O22" si="7">SUM(C9:C19)</f>
        <v>62754.58</v>
      </c>
      <c r="D22" s="18">
        <f t="shared" si="7"/>
        <v>9977.3469999999998</v>
      </c>
      <c r="E22" s="18">
        <f t="shared" si="7"/>
        <v>253702.38400000002</v>
      </c>
      <c r="F22" s="18">
        <f t="shared" si="7"/>
        <v>42071.042000000001</v>
      </c>
      <c r="G22" s="18">
        <f t="shared" si="7"/>
        <v>15555.75</v>
      </c>
      <c r="H22" s="18">
        <f t="shared" si="7"/>
        <v>290.524</v>
      </c>
      <c r="I22" s="18">
        <f t="shared" si="7"/>
        <v>324.18399999999997</v>
      </c>
      <c r="J22" s="18">
        <f t="shared" si="7"/>
        <v>97.813000000000002</v>
      </c>
      <c r="K22" s="18">
        <f t="shared" si="7"/>
        <v>16.304000000000002</v>
      </c>
      <c r="L22" s="18">
        <f t="shared" si="7"/>
        <v>210.06700000000001</v>
      </c>
      <c r="M22" s="18">
        <f t="shared" si="7"/>
        <v>0</v>
      </c>
      <c r="N22" s="18">
        <f t="shared" si="7"/>
        <v>0</v>
      </c>
      <c r="O22" s="18">
        <f t="shared" si="7"/>
        <v>0</v>
      </c>
      <c r="P22" s="17"/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"/>
      <c r="B23" s="1"/>
      <c r="C23" s="17"/>
      <c r="D23" s="17"/>
      <c r="E23" s="17"/>
      <c r="F23" s="17"/>
      <c r="G23" s="17"/>
      <c r="H23" s="1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"/>
      <c r="B25" s="1"/>
      <c r="C25" s="1"/>
      <c r="D25" s="1"/>
      <c r="E25" s="1"/>
      <c r="F25" s="1"/>
      <c r="G25" s="27"/>
      <c r="H25" s="1"/>
      <c r="I25" s="2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27"/>
      <c r="F26" s="2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80" hiddenRows="1">
      <selection activeCell="I13" sqref="I13"/>
      <pageMargins left="0.7" right="0.7" top="0.75" bottom="0.75" header="0.3" footer="0.3"/>
      <pageSetup paperSize="9" orientation="portrait" r:id="rId1"/>
    </customSheetView>
  </customSheetViews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2016-11-18T09:06:45Z</dcterms:modified>
</cp:coreProperties>
</file>